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1565"/>
  </bookViews>
  <sheets>
    <sheet name="Показатели (факт)" sheetId="1" r:id="rId1"/>
  </sheets>
  <externalReferences>
    <externalReference r:id="rId2"/>
  </externalReferences>
  <definedNames>
    <definedName name="anscount" hidden="1">1</definedName>
    <definedName name="checkCell_List02">'Показатели (факт)'!$D$10:$G$71</definedName>
    <definedName name="flagSum_List02_2">'Показатели (факт)'!$H$17:$H$23</definedName>
    <definedName name="kind_of_activity">[1]TEHSHEET!$J$29:$J$38</definedName>
    <definedName name="kind_of_fuels">[1]TEHSHEET!$M$2:$M$29</definedName>
    <definedName name="kind_of_NDS">[1]TEHSHEET!$I$2:$I$4</definedName>
    <definedName name="kind_of_purchase_method">[1]TEHSHEET!$O$2:$O$4</definedName>
    <definedName name="List02_costs_OPS">'Показатели (факт)'!$G$41</definedName>
    <definedName name="List02_flag_index_2">'Показатели (факт)'!$G$42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(факт)'!$G$46</definedName>
    <definedName name="List02_revenue_from_activity_80_flag">'Показатели (факт)'!$G$52</definedName>
    <definedName name="List06_flag_year">[1]Инвестиции!$J$19:$J$25</definedName>
    <definedName name="org">[1]Титульный!$F$17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'Показатели (факт)'!$C$11:$C$13</definedName>
    <definedName name="pDel_List02_2">'Показатели (факт)'!$C$17:$C$23</definedName>
    <definedName name="pDel_List02_3">'Показатели (факт)'!$C$54:$C$55</definedName>
    <definedName name="pDel_List02_4">'Показатели (факт)'!$C$67:$C$68</definedName>
    <definedName name="pDel_List02_5">'Показатели (факт)'!$C$44:$C$45</definedName>
    <definedName name="pIns_List02_1">'Показатели (факт)'!$E$13</definedName>
    <definedName name="pIns_List02_2">'Показатели (факт)'!$E$23</definedName>
    <definedName name="pIns_List02_3">'Показатели (факт)'!$E$55</definedName>
    <definedName name="pIns_List02_4">'Показатели (факт)'!$E$68</definedName>
    <definedName name="pIns_List02_5">'Показатели (факт)'!$E$45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[1]TEHSHEET!$P$2:$P$13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[1]Инструкция!$B$3</definedName>
    <definedName name="year_list">[1]TEHSHEET!$D$2:$D$6</definedName>
  </definedNames>
  <calcPr calcId="125725"/>
</workbook>
</file>

<file path=xl/calcChain.xml><?xml version="1.0" encoding="utf-8"?>
<calcChain xmlns="http://schemas.openxmlformats.org/spreadsheetml/2006/main">
  <c r="G70" i="1"/>
  <c r="G69"/>
  <c r="G59"/>
  <c r="G49"/>
  <c r="G43"/>
  <c r="G35"/>
  <c r="G32"/>
  <c r="G30"/>
  <c r="G29"/>
  <c r="G27"/>
  <c r="G25"/>
  <c r="D22"/>
  <c r="D21"/>
  <c r="G20"/>
  <c r="D20"/>
  <c r="D19"/>
  <c r="G18"/>
  <c r="D18"/>
  <c r="D17"/>
  <c r="G16"/>
  <c r="G14" s="1"/>
  <c r="G10"/>
  <c r="D6"/>
  <c r="G46" l="1"/>
</calcChain>
</file>

<file path=xl/sharedStrings.xml><?xml version="1.0" encoding="utf-8"?>
<sst xmlns="http://schemas.openxmlformats.org/spreadsheetml/2006/main" count="179" uniqueCount="131">
  <si>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</si>
  <si>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</si>
  <si>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</si>
  <si>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</si>
  <si>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</si>
  <si>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</si>
  <si>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</si>
  <si>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</si>
  <si>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</si>
  <si>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</si>
  <si>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</si>
  <si>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</si>
  <si>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</si>
  <si>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Тепловая нагрузка по договорам, заключенным в рамках осуществления регулируемых видов деятельности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</si>
  <si>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</si>
  <si>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</si>
  <si>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</si>
  <si>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</si>
  <si>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</si>
  <si>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</si>
  <si>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</si>
  <si>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2.2.1</t>
  </si>
  <si>
    <t>О</t>
  </si>
  <si>
    <t>газ природный по регулируемой цене</t>
  </si>
  <si>
    <t>x</t>
  </si>
  <si>
    <t>p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</si>
  <si>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</si>
  <si>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</si>
  <si>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</si>
  <si>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</si>
  <si>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</si>
  <si>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</si>
  <si>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</si>
  <si>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</si>
  <si>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</si>
  <si>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</si>
  <si>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</si>
  <si>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</si>
  <si>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</si>
  <si>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</si>
  <si>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</si>
  <si>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</si>
  <si>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</si>
  <si>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</si>
  <si>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</si>
  <si>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</si>
  <si>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</si>
  <si>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</si>
  <si>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</si>
  <si>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</si>
  <si>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</si>
  <si>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</si>
  <si>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</si>
  <si>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</si>
  <si>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</si>
  <si>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</si>
  <si>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</si>
  <si>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</si>
  <si>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</si>
  <si>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</si>
  <si>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</si>
  <si>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</si>
  <si>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</si>
  <si>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</si>
  <si>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</si>
  <si>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</si>
  <si>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</si>
  <si>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</si>
  <si>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</si>
  <si>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</si>
  <si>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</si>
  <si>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</si>
  <si>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</si>
  <si>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</si>
  <si>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</si>
  <si>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</si>
  <si>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</si>
  <si>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</si>
  <si>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</si>
  <si>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</si>
  <si>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</si>
  <si>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</si>
  <si>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</si>
  <si>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</si>
  <si>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</si>
  <si>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</si>
  <si>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</si>
  <si>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</si>
  <si>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http://anapa-teplovik.ru/2015-god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</si>
  <si>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</si>
  <si>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</si>
  <si>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</si>
  <si>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</si>
  <si>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Добавить источник тепловой энергии</t>
  </si>
  <si>
    <t>9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</si>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</sst>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38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name val="Arial"/>
      <family val="2"/>
      <charset val="204"/>
    </font>
    <font>
      <sz val="11"/>
      <name val="Webdings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12"/>
      <name val="Webdings"/>
      <family val="1"/>
      <charset val="2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D7EAD3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rgb="FFC0C0C0"/>
      </left>
      <right/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6">
    <xf numFmtId="49" fontId="0" fillId="0" borderId="0" applyBorder="0">
      <alignment vertical="top"/>
    </xf>
    <xf numFmtId="0" fontId="3" fillId="0" borderId="0"/>
    <xf numFmtId="0" fontId="6" fillId="0" borderId="0"/>
    <xf numFmtId="0" fontId="8" fillId="0" borderId="0" applyBorder="0">
      <alignment horizontal="center" vertical="center" wrapText="1"/>
    </xf>
    <xf numFmtId="0" fontId="9" fillId="0" borderId="4" applyBorder="0">
      <alignment horizontal="center" vertical="center" wrapText="1"/>
    </xf>
    <xf numFmtId="0" fontId="2" fillId="0" borderId="0"/>
    <xf numFmtId="0" fontId="14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65" fontId="17" fillId="0" borderId="0"/>
    <xf numFmtId="0" fontId="18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0" fillId="8" borderId="15" applyNumberFormat="0" applyAlignment="0"/>
    <xf numFmtId="0" fontId="7" fillId="0" borderId="15" applyNumberFormat="0" applyAlignment="0">
      <protection locked="0"/>
    </xf>
    <xf numFmtId="0" fontId="7" fillId="0" borderId="15" applyNumberFormat="0" applyAlignment="0">
      <protection locked="0"/>
    </xf>
    <xf numFmtId="166" fontId="21" fillId="0" borderId="0" applyFont="0" applyFill="0" applyBorder="0" applyAlignment="0" applyProtection="0"/>
    <xf numFmtId="0" fontId="22" fillId="0" borderId="0" applyFill="0" applyBorder="0" applyProtection="0">
      <alignment vertical="center"/>
    </xf>
    <xf numFmtId="0" fontId="7" fillId="6" borderId="15" applyAlignment="0">
      <alignment horizontal="left" vertical="center"/>
    </xf>
    <xf numFmtId="0" fontId="23" fillId="6" borderId="15" applyNumberFormat="0" applyAlignment="0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7" fillId="9" borderId="15" applyNumberFormat="0" applyAlignment="0"/>
    <xf numFmtId="0" fontId="7" fillId="10" borderId="15" applyNumberFormat="0" applyAlignment="0"/>
    <xf numFmtId="0" fontId="7" fillId="10" borderId="15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/>
    <xf numFmtId="0" fontId="22" fillId="0" borderId="0" applyFill="0" applyBorder="0" applyProtection="0">
      <alignment vertical="center"/>
    </xf>
    <xf numFmtId="0" fontId="22" fillId="0" borderId="0" applyFill="0" applyBorder="0" applyProtection="0">
      <alignment vertical="center"/>
    </xf>
    <xf numFmtId="0" fontId="28" fillId="11" borderId="16" applyNumberFormat="0">
      <alignment horizontal="center" vertical="center"/>
    </xf>
    <xf numFmtId="49" fontId="29" fillId="12" borderId="17" applyNumberFormat="0">
      <alignment horizontal="center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" fontId="5" fillId="7" borderId="18" applyBorder="0">
      <alignment horizontal="right"/>
    </xf>
    <xf numFmtId="49" fontId="5" fillId="0" borderId="0" applyBorder="0">
      <alignment vertical="top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36" fillId="13" borderId="0" applyNumberFormat="0" applyBorder="0" applyAlignment="0">
      <alignment horizontal="left" vertical="center"/>
    </xf>
    <xf numFmtId="0" fontId="3" fillId="0" borderId="0"/>
    <xf numFmtId="49" fontId="5" fillId="0" borderId="0" applyBorder="0">
      <alignment vertical="top"/>
    </xf>
    <xf numFmtId="0" fontId="3" fillId="0" borderId="0"/>
    <xf numFmtId="0" fontId="36" fillId="13" borderId="0" applyNumberFormat="0" applyBorder="0" applyAlignment="0">
      <alignment horizontal="left" vertical="center"/>
    </xf>
    <xf numFmtId="0" fontId="36" fillId="13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3" fillId="0" borderId="0"/>
    <xf numFmtId="0" fontId="14" fillId="0" borderId="0"/>
    <xf numFmtId="0" fontId="3" fillId="0" borderId="0"/>
    <xf numFmtId="49" fontId="5" fillId="0" borderId="0" applyBorder="0">
      <alignment vertical="top"/>
    </xf>
    <xf numFmtId="0" fontId="3" fillId="0" borderId="0"/>
    <xf numFmtId="49" fontId="5" fillId="13" borderId="0" applyBorder="0">
      <alignment vertical="top"/>
    </xf>
    <xf numFmtId="49" fontId="5" fillId="13" borderId="0" applyBorder="0">
      <alignment vertical="top"/>
    </xf>
    <xf numFmtId="0" fontId="36" fillId="13" borderId="0" applyNumberFormat="0" applyBorder="0" applyAlignment="0">
      <alignment horizontal="left" vertical="center"/>
    </xf>
    <xf numFmtId="0" fontId="37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4" fontId="5" fillId="3" borderId="0" applyBorder="0">
      <alignment horizontal="right"/>
    </xf>
    <xf numFmtId="4" fontId="5" fillId="3" borderId="0" applyFont="0" applyBorder="0">
      <alignment horizontal="right"/>
    </xf>
    <xf numFmtId="4" fontId="5" fillId="3" borderId="0" applyBorder="0">
      <alignment horizontal="right"/>
    </xf>
    <xf numFmtId="4" fontId="5" fillId="3" borderId="19" applyBorder="0">
      <alignment horizontal="right"/>
    </xf>
  </cellStyleXfs>
  <cellXfs count="61">
    <xf numFmtId="49" fontId="0" fillId="0" borderId="0" xfId="0">
      <alignment vertical="top"/>
    </xf>
    <xf numFmtId="49" fontId="4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10" fillId="0" borderId="6" xfId="5" applyFont="1" applyBorder="1"/>
    <xf numFmtId="49" fontId="11" fillId="2" borderId="7" xfId="4" applyNumberFormat="1" applyFont="1" applyFill="1" applyBorder="1" applyAlignment="1" applyProtection="1">
      <alignment horizontal="center" vertical="center" wrapText="1"/>
    </xf>
    <xf numFmtId="0" fontId="10" fillId="0" borderId="0" xfId="5" applyFont="1"/>
    <xf numFmtId="49" fontId="5" fillId="2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4" fontId="5" fillId="3" borderId="11" xfId="1" applyNumberFormat="1" applyFont="1" applyFill="1" applyBorder="1" applyAlignment="1" applyProtection="1">
      <alignment horizontal="right" vertical="center" wrapText="1"/>
    </xf>
    <xf numFmtId="4" fontId="4" fillId="0" borderId="11" xfId="1" applyNumberFormat="1" applyFont="1" applyFill="1" applyBorder="1" applyAlignment="1" applyProtection="1">
      <alignment horizontal="right" vertical="center" wrapText="1"/>
    </xf>
    <xf numFmtId="0" fontId="12" fillId="0" borderId="0" xfId="1" applyFont="1" applyFill="1" applyAlignment="1" applyProtection="1">
      <alignment horizontal="center" vertical="center" wrapText="1"/>
    </xf>
    <xf numFmtId="49" fontId="0" fillId="2" borderId="10" xfId="1" applyNumberFormat="1" applyFont="1" applyFill="1" applyBorder="1" applyAlignment="1" applyProtection="1">
      <alignment horizontal="center" vertical="center" wrapText="1"/>
    </xf>
    <xf numFmtId="49" fontId="0" fillId="4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1" applyFont="1" applyFill="1" applyBorder="1" applyAlignment="1" applyProtection="1">
      <alignment horizontal="center" vertical="center" wrapText="1"/>
    </xf>
    <xf numFmtId="4" fontId="5" fillId="4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5" applyBorder="1"/>
    <xf numFmtId="49" fontId="4" fillId="0" borderId="0" xfId="0" applyNumberFormat="1" applyFont="1" applyAlignment="1">
      <alignment horizontal="center" vertical="top"/>
    </xf>
    <xf numFmtId="49" fontId="4" fillId="0" borderId="0" xfId="0" applyFont="1">
      <alignment vertical="top"/>
    </xf>
    <xf numFmtId="49" fontId="5" fillId="0" borderId="0" xfId="0" applyFont="1" applyBorder="1">
      <alignment vertical="top"/>
    </xf>
    <xf numFmtId="49" fontId="9" fillId="5" borderId="12" xfId="0" applyFont="1" applyFill="1" applyBorder="1" applyAlignment="1" applyProtection="1">
      <alignment horizontal="center" vertical="center"/>
    </xf>
    <xf numFmtId="49" fontId="13" fillId="5" borderId="13" xfId="0" applyFont="1" applyFill="1" applyBorder="1" applyAlignment="1" applyProtection="1">
      <alignment horizontal="left" vertical="center" indent="1"/>
    </xf>
    <xf numFmtId="49" fontId="13" fillId="5" borderId="13" xfId="0" applyFont="1" applyFill="1" applyBorder="1" applyAlignment="1" applyProtection="1">
      <alignment horizontal="left" vertical="center"/>
    </xf>
    <xf numFmtId="49" fontId="13" fillId="5" borderId="13" xfId="0" applyFont="1" applyFill="1" applyBorder="1" applyAlignment="1" applyProtection="1">
      <alignment horizontal="right" vertical="center"/>
    </xf>
    <xf numFmtId="49" fontId="5" fillId="0" borderId="6" xfId="0" applyFont="1" applyBorder="1">
      <alignment vertical="top"/>
    </xf>
    <xf numFmtId="49" fontId="5" fillId="0" borderId="0" xfId="0" applyFont="1">
      <alignment vertical="top"/>
    </xf>
    <xf numFmtId="0" fontId="5" fillId="0" borderId="10" xfId="1" applyFont="1" applyFill="1" applyBorder="1" applyAlignment="1" applyProtection="1">
      <alignment horizontal="left" vertical="center" wrapText="1" indent="1"/>
    </xf>
    <xf numFmtId="4" fontId="5" fillId="4" borderId="1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6" applyFont="1" applyBorder="1" applyAlignment="1" applyProtection="1">
      <alignment vertical="center" wrapText="1"/>
    </xf>
    <xf numFmtId="14" fontId="5" fillId="2" borderId="1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0" fontId="0" fillId="4" borderId="1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6" xfId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14" fontId="0" fillId="2" borderId="10" xfId="1" applyNumberFormat="1" applyFont="1" applyFill="1" applyBorder="1" applyAlignment="1" applyProtection="1">
      <alignment horizontal="center" vertical="center" wrapText="1"/>
    </xf>
    <xf numFmtId="0" fontId="0" fillId="0" borderId="10" xfId="1" applyFont="1" applyFill="1" applyBorder="1" applyAlignment="1" applyProtection="1">
      <alignment horizontal="left" vertical="center" wrapText="1" indent="3"/>
    </xf>
    <xf numFmtId="49" fontId="0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5" applyFont="1" applyBorder="1"/>
    <xf numFmtId="0" fontId="5" fillId="0" borderId="0" xfId="1" applyFont="1" applyFill="1" applyAlignment="1" applyProtection="1">
      <alignment vertical="center"/>
    </xf>
    <xf numFmtId="0" fontId="0" fillId="4" borderId="11" xfId="1" applyNumberFormat="1" applyFont="1" applyFill="1" applyBorder="1" applyAlignment="1" applyProtection="1">
      <alignment horizontal="left" vertical="center" wrapText="1"/>
      <protection locked="0"/>
    </xf>
    <xf numFmtId="49" fontId="13" fillId="5" borderId="13" xfId="0" applyFont="1" applyFill="1" applyBorder="1" applyAlignment="1" applyProtection="1">
      <alignment horizontal="left" vertical="center" indent="2"/>
    </xf>
    <xf numFmtId="0" fontId="5" fillId="0" borderId="10" xfId="1" applyFont="1" applyFill="1" applyBorder="1" applyAlignment="1" applyProtection="1">
      <alignment horizontal="left" vertical="center" wrapText="1" indent="2"/>
    </xf>
    <xf numFmtId="164" fontId="5" fillId="4" borderId="14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1" applyFont="1" applyFill="1" applyBorder="1" applyAlignment="1" applyProtection="1">
      <alignment horizontal="left" vertical="center" wrapText="1" indent="1"/>
    </xf>
    <xf numFmtId="49" fontId="5" fillId="6" borderId="10" xfId="7" applyNumberFormat="1" applyFont="1" applyFill="1" applyBorder="1" applyAlignment="1" applyProtection="1">
      <alignment horizontal="center" vertical="center" wrapText="1"/>
    </xf>
    <xf numFmtId="49" fontId="16" fillId="4" borderId="10" xfId="8" applyNumberFormat="1" applyFont="1" applyFill="1" applyBorder="1" applyAlignment="1" applyProtection="1">
      <alignment horizontal="left" vertical="center" wrapText="1"/>
      <protection locked="0"/>
    </xf>
    <xf numFmtId="164" fontId="5" fillId="3" borderId="11" xfId="1" applyNumberFormat="1" applyFont="1" applyFill="1" applyBorder="1" applyAlignment="1" applyProtection="1">
      <alignment horizontal="right" vertical="center" wrapText="1"/>
    </xf>
    <xf numFmtId="164" fontId="0" fillId="4" borderId="11" xfId="1" applyNumberFormat="1" applyFont="1" applyFill="1" applyBorder="1" applyAlignment="1" applyProtection="1">
      <alignment horizontal="right" vertical="center" wrapText="1"/>
      <protection locked="0"/>
    </xf>
    <xf numFmtId="49" fontId="0" fillId="7" borderId="1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Alignment="1" applyProtection="1">
      <alignment horizontal="right" vertical="center" wrapText="1"/>
    </xf>
    <xf numFmtId="0" fontId="5" fillId="0" borderId="0" xfId="1" applyFont="1" applyFill="1" applyAlignment="1" applyProtection="1">
      <alignment horizontal="left" vertical="center" wrapText="1"/>
    </xf>
  </cellXfs>
  <cellStyles count="86">
    <cellStyle name=" 1" xfId="9"/>
    <cellStyle name=" 1 2" xfId="10"/>
    <cellStyle name=" 1_Stage1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МОДЕЛЬ_1 (2)_PR.PROG.WARM.NOTCOMBI.2012.2.16_v1.4(04.04.11) " xfId="16"/>
    <cellStyle name="_МОДЕЛЬ_1 (2)_Книга2_PR.PROG.WARM.NOTCOMBI.2012.2.16_v1.4(04.04.11) " xfId="17"/>
    <cellStyle name="_пр 5 тариф RAB_PR.PROG.WARM.NOTCOMBI.2012.2.16_v1.4(04.04.11) " xfId="18"/>
    <cellStyle name="_пр 5 тариф RAB_Книга2_PR.PROG.WARM.NOTCOMBI.2012.2.16_v1.4(04.04.11) " xfId="19"/>
    <cellStyle name="_Расчет RAB_22072008_PR.PROG.WARM.NOTCOMBI.2012.2.16_v1.4(04.04.11) " xfId="20"/>
    <cellStyle name="_Расчет RAB_22072008_Книга2_PR.PROG.WARM.NOTCOMBI.2012.2.16_v1.4(04.04.11) " xfId="21"/>
    <cellStyle name="_Расчет RAB_Лен и МОЭСК_с 2010 года_14.04.2009_со сглаж_version 3.0_без ФСК_PR.PROG.WARM.NOTCOMBI.2012.2.16_v1.4(04.04.11) " xfId="22"/>
    <cellStyle name="_Расчет RAB_Лен и МОЭСК_с 2010 года_14.04.2009_со сглаж_version 3.0_без ФСК_Книга2_PR.PROG.WARM.NOTCOMBI.2012.2.16_v1.4(04.04.11) " xfId="23"/>
    <cellStyle name="Action" xfId="24"/>
    <cellStyle name="Cells" xfId="25"/>
    <cellStyle name="Cells 2" xfId="26"/>
    <cellStyle name="Currency [0]" xfId="27"/>
    <cellStyle name="Currency2" xfId="28"/>
    <cellStyle name="DblClick" xfId="29"/>
    <cellStyle name="DblClickWeb" xfId="30"/>
    <cellStyle name="Followed Hyperlink" xfId="31"/>
    <cellStyle name="Formuls" xfId="32"/>
    <cellStyle name="Header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" xfId="40"/>
    <cellStyle name="Title 4" xfId="41"/>
    <cellStyle name="Гиперссылка" xfId="8" builtinId="8"/>
    <cellStyle name="Гиперссылка 2" xfId="42"/>
    <cellStyle name="Гиперссылка 2 2" xfId="43"/>
    <cellStyle name="Гиперссылка 2 2 2" xfId="44"/>
    <cellStyle name="Гиперссылка 3" xfId="45"/>
    <cellStyle name="Гиперссылка 4" xfId="46"/>
    <cellStyle name="Гиперссылка 4 2" xfId="47"/>
    <cellStyle name="Гиперссылка 4 2 2" xfId="48"/>
    <cellStyle name="Гиперссылка 4 3" xfId="49"/>
    <cellStyle name="Гиперссылка 4 6" xfId="50"/>
    <cellStyle name="Гиперссылка 5" xfId="51"/>
    <cellStyle name="Заголовок" xfId="3"/>
    <cellStyle name="ЗаголовокСтолбца" xfId="4"/>
    <cellStyle name="Значение" xfId="52"/>
    <cellStyle name="Обычный" xfId="0" builtinId="0"/>
    <cellStyle name="Обычный 10" xfId="53"/>
    <cellStyle name="Обычный 11" xfId="54"/>
    <cellStyle name="Обычный 11 3" xfId="55"/>
    <cellStyle name="Обычный 12" xfId="5"/>
    <cellStyle name="Обычный 12 2" xfId="56"/>
    <cellStyle name="Обычный 12 3" xfId="57"/>
    <cellStyle name="Обычный 12 3 2" xfId="58"/>
    <cellStyle name="Обычный 12 4" xfId="59"/>
    <cellStyle name="Обычный 14" xfId="60"/>
    <cellStyle name="Обычный 14 2" xfId="61"/>
    <cellStyle name="Обычный 16" xfId="62"/>
    <cellStyle name="Обычный 2" xfId="63"/>
    <cellStyle name="Обычный 2 10" xfId="64"/>
    <cellStyle name="Обычный 2 10 2" xfId="65"/>
    <cellStyle name="Обычный 2 14" xfId="66"/>
    <cellStyle name="Обычный 2 2" xfId="67"/>
    <cellStyle name="Обычный 2 3" xfId="68"/>
    <cellStyle name="Обычный 2 7" xfId="69"/>
    <cellStyle name="Обычный 2 8" xfId="70"/>
    <cellStyle name="Обычный 2_НВВ - сети долгосрочный (15.07) - передано на оформление 2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9 2" xfId="78"/>
    <cellStyle name="Обычный_Forma_5_Книга2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  <cellStyle name="Процентный 10" xfId="79"/>
    <cellStyle name="Процентный 2" xfId="80"/>
    <cellStyle name="Стиль 1" xfId="81"/>
    <cellStyle name="Формула" xfId="82"/>
    <cellStyle name="Формула 3" xfId="83"/>
    <cellStyle name="Формула_GRES.2007.5" xfId="84"/>
    <cellStyle name="ФормулаВБ_Мониторинг инвестиций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51</xdr:row>
      <xdr:rowOff>0</xdr:rowOff>
    </xdr:from>
    <xdr:to>
      <xdr:col>7</xdr:col>
      <xdr:colOff>219075</xdr:colOff>
      <xdr:row>51</xdr:row>
      <xdr:rowOff>219075</xdr:rowOff>
    </xdr:to>
    <xdr:pic macro="[0]!modInfo.MainSheetHelp">
      <xdr:nvPicPr>
        <xdr:cNvPr id="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17729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.&#1045;/&#1058;&#1040;&#1056;&#1048;&#1060;%202017/JKH.OPEN.INFO.BALANCE.WA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>
        <row r="3">
          <cell r="B3" t="str">
            <v>Версия 6.0.2</v>
          </cell>
        </row>
      </sheetData>
      <sheetData sheetId="2"/>
      <sheetData sheetId="3">
        <row r="17">
          <cell r="F17" t="str">
            <v>ООО "Тепловик" г/к Анапа</v>
          </cell>
        </row>
      </sheetData>
      <sheetData sheetId="4"/>
      <sheetData sheetId="5"/>
      <sheetData sheetId="6"/>
      <sheetData sheetId="7"/>
      <sheetData sheetId="8">
        <row r="19">
          <cell r="J19" t="str">
            <v>y</v>
          </cell>
        </row>
        <row r="22">
          <cell r="J22" t="str">
            <v>y</v>
          </cell>
        </row>
      </sheetData>
      <sheetData sheetId="9"/>
      <sheetData sheetId="10"/>
      <sheetData sheetId="11"/>
      <sheetData sheetId="12"/>
      <sheetData sheetId="13"/>
      <sheetData sheetId="14">
        <row r="2">
          <cell r="D2">
            <v>2013</v>
          </cell>
          <cell r="I2" t="str">
            <v>общий</v>
          </cell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M5" t="str">
            <v>газовый конденсат</v>
          </cell>
          <cell r="P5" t="str">
            <v>федеральный бюджет</v>
          </cell>
        </row>
        <row r="6">
          <cell r="D6">
            <v>2017</v>
          </cell>
          <cell r="M6" t="str">
            <v>гшз</v>
          </cell>
          <cell r="P6" t="str">
            <v>бюджет субъекта РФ</v>
          </cell>
        </row>
        <row r="7">
          <cell r="M7" t="str">
            <v>мазут</v>
          </cell>
          <cell r="P7" t="str">
            <v>бюджет муниципального образования</v>
          </cell>
        </row>
        <row r="8">
          <cell r="M8" t="str">
            <v>нефть</v>
          </cell>
          <cell r="P8" t="str">
            <v>ср-ва внебюджетных фондов</v>
          </cell>
        </row>
        <row r="9"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M10" t="str">
            <v>уголь бурый</v>
          </cell>
          <cell r="P10" t="str">
            <v>амортизация</v>
          </cell>
        </row>
        <row r="11"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M12" t="str">
            <v>торф</v>
          </cell>
          <cell r="P12" t="str">
            <v>плата за подключение</v>
          </cell>
        </row>
        <row r="13">
          <cell r="M13" t="str">
            <v>дрова</v>
          </cell>
          <cell r="P13" t="str">
            <v>прочие средства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J29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  <cell r="M29" t="str">
            <v>прочее</v>
          </cell>
        </row>
        <row r="30">
          <cell r="J30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31">
          <cell r="J31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32">
          <cell r="J32" t="str">
            <v>производство теплоносителя</v>
          </cell>
        </row>
        <row r="33">
          <cell r="J33" t="str">
            <v>передача тепловой энергии и теплоносителя</v>
          </cell>
        </row>
        <row r="34">
          <cell r="J34" t="str">
            <v>сбыт тепловой энергии и теплоносителя</v>
          </cell>
        </row>
        <row r="35">
          <cell r="J35" t="str">
            <v>подключение к системе теплоснабжения</v>
          </cell>
        </row>
        <row r="36">
          <cell r="J36" t="str">
            <v>поддержание резервной тепловой мощности при отсутствии потребления тепловой энергии</v>
          </cell>
        </row>
        <row r="37">
          <cell r="J37" t="str">
            <v>смешанное производство</v>
          </cell>
        </row>
        <row r="38">
          <cell r="J38" t="str">
            <v>нет производства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I73"/>
  <sheetViews>
    <sheetView showGridLines="0" tabSelected="1" topLeftCell="C52" zoomScaleNormal="100" workbookViewId="0">
      <selection activeCell="G62" sqref="G62"/>
    </sheetView>
  </sheetViews>
  <sheetFormatPr defaultColWidth="10.570312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54.5703125" style="3" customWidth="1"/>
    <col min="6" max="6" width="16" style="3" customWidth="1"/>
    <col min="7" max="7" width="20.85546875" style="3" customWidth="1"/>
    <col min="8" max="8" width="3.7109375" style="3" customWidth="1"/>
    <col min="9" max="16384" width="10.5703125" style="3"/>
  </cols>
  <sheetData>
    <row r="1" spans="1:8" hidden="1"/>
    <row r="2" spans="1:8" hidden="1"/>
    <row r="3" spans="1:8" hidden="1"/>
    <row r="4" spans="1:8" ht="3" customHeight="1">
      <c r="C4" s="4"/>
      <c r="D4" s="4"/>
      <c r="E4" s="4"/>
      <c r="F4" s="4"/>
      <c r="G4" s="5"/>
    </row>
    <row r="5" spans="1:8" ht="41.25" customHeight="1">
      <c r="C5" s="4"/>
      <c r="D5" s="6" t="s">
        <v>0</v>
      </c>
      <c r="E5" s="6"/>
      <c r="F5" s="6"/>
      <c r="G5" s="6"/>
    </row>
    <row r="6" spans="1:8" ht="12.75" customHeight="1">
      <c r="C6" s="4"/>
      <c r="D6" s="7" t="str">
        <f>IF(org=0,"Не определено",org)</f>
        <v>ООО "Тепловик" г/к Анапа</v>
      </c>
      <c r="E6" s="7"/>
      <c r="F6" s="7"/>
      <c r="G6" s="7"/>
    </row>
    <row r="7" spans="1:8" ht="3" customHeight="1">
      <c r="C7" s="4"/>
      <c r="D7" s="4"/>
      <c r="E7" s="8"/>
      <c r="F7" s="8"/>
      <c r="G7" s="9"/>
    </row>
    <row r="8" spans="1:8" ht="23.25" thickBot="1">
      <c r="D8" s="10" t="s">
        <v>1</v>
      </c>
      <c r="E8" s="11" t="s">
        <v>2</v>
      </c>
      <c r="F8" s="12" t="s">
        <v>3</v>
      </c>
      <c r="G8" s="12" t="s">
        <v>4</v>
      </c>
      <c r="H8" s="13"/>
    </row>
    <row r="9" spans="1:8" ht="12" thickTop="1">
      <c r="D9" s="14" t="s">
        <v>5</v>
      </c>
      <c r="E9" s="14" t="s">
        <v>6</v>
      </c>
      <c r="F9" s="14" t="s">
        <v>7</v>
      </c>
      <c r="G9" s="14" t="s">
        <v>8</v>
      </c>
      <c r="H9" s="15"/>
    </row>
    <row r="10" spans="1:8" ht="22.5">
      <c r="D10" s="16" t="s">
        <v>5</v>
      </c>
      <c r="E10" s="17" t="s">
        <v>9</v>
      </c>
      <c r="F10" s="18" t="s">
        <v>10</v>
      </c>
      <c r="G10" s="19">
        <f>SUM(G11:G13)</f>
        <v>154415.4</v>
      </c>
      <c r="H10" s="13"/>
    </row>
    <row r="11" spans="1:8" ht="15" hidden="1" customHeight="1">
      <c r="D11" s="16" t="s">
        <v>11</v>
      </c>
      <c r="E11" s="20"/>
      <c r="F11" s="20"/>
      <c r="G11" s="20"/>
      <c r="H11" s="13"/>
    </row>
    <row r="12" spans="1:8" ht="29.25" customHeight="1">
      <c r="C12" s="21"/>
      <c r="D12" s="22" t="s">
        <v>12</v>
      </c>
      <c r="E12" s="23" t="s">
        <v>13</v>
      </c>
      <c r="F12" s="24" t="s">
        <v>10</v>
      </c>
      <c r="G12" s="25">
        <v>154415.4</v>
      </c>
      <c r="H12" s="26"/>
    </row>
    <row r="13" spans="1:8" s="35" customFormat="1" ht="18.75" customHeight="1">
      <c r="A13" s="27"/>
      <c r="B13" s="28"/>
      <c r="C13" s="29"/>
      <c r="D13" s="30"/>
      <c r="E13" s="31" t="s">
        <v>14</v>
      </c>
      <c r="F13" s="32"/>
      <c r="G13" s="33"/>
      <c r="H13" s="34"/>
    </row>
    <row r="14" spans="1:8" ht="22.5">
      <c r="D14" s="16" t="s">
        <v>6</v>
      </c>
      <c r="E14" s="17" t="s">
        <v>15</v>
      </c>
      <c r="F14" s="18" t="s">
        <v>10</v>
      </c>
      <c r="G14" s="19">
        <f>SUM(G15:G16)+G24+SUM(G27:G35)+G38+G41+G43</f>
        <v>154476.39999999997</v>
      </c>
      <c r="H14" s="13"/>
    </row>
    <row r="15" spans="1:8" ht="22.5">
      <c r="D15" s="16" t="s">
        <v>16</v>
      </c>
      <c r="E15" s="36" t="s">
        <v>17</v>
      </c>
      <c r="F15" s="18" t="s">
        <v>10</v>
      </c>
      <c r="G15" s="37">
        <v>0</v>
      </c>
      <c r="H15" s="38"/>
    </row>
    <row r="16" spans="1:8" ht="15" customHeight="1">
      <c r="D16" s="16" t="s">
        <v>18</v>
      </c>
      <c r="E16" s="36" t="s">
        <v>19</v>
      </c>
      <c r="F16" s="18" t="s">
        <v>10</v>
      </c>
      <c r="G16" s="19">
        <f>SUMIF(flagSum_List02_2,"p",G17:G23)</f>
        <v>105543.5</v>
      </c>
      <c r="H16" s="13"/>
    </row>
    <row r="17" spans="1:9" hidden="1">
      <c r="A17" s="1" t="s">
        <v>20</v>
      </c>
      <c r="D17" s="39" t="str">
        <f>A17</f>
        <v>2.2.0</v>
      </c>
      <c r="E17" s="20"/>
      <c r="F17" s="20"/>
      <c r="G17" s="20"/>
      <c r="H17" s="13"/>
    </row>
    <row r="18" spans="1:9" ht="15" customHeight="1">
      <c r="A18" s="40" t="s">
        <v>21</v>
      </c>
      <c r="C18" s="21" t="s">
        <v>22</v>
      </c>
      <c r="D18" s="22" t="str">
        <f>A18</f>
        <v>2.2.1</v>
      </c>
      <c r="E18" s="41" t="s">
        <v>23</v>
      </c>
      <c r="F18" s="24" t="s">
        <v>24</v>
      </c>
      <c r="G18" s="20">
        <f>G19*G20+G21</f>
        <v>105543.5</v>
      </c>
      <c r="H18" s="42" t="s">
        <v>25</v>
      </c>
    </row>
    <row r="19" spans="1:9" ht="15">
      <c r="A19" s="40"/>
      <c r="C19" s="43"/>
      <c r="D19" s="44" t="str">
        <f>A18&amp;".1"</f>
        <v>2.2.1.1</v>
      </c>
      <c r="E19" s="45" t="s">
        <v>26</v>
      </c>
      <c r="F19" s="46" t="s">
        <v>27</v>
      </c>
      <c r="G19" s="37">
        <v>19131.900000000001</v>
      </c>
      <c r="H19" s="47"/>
      <c r="I19" s="48"/>
    </row>
    <row r="20" spans="1:9" ht="15">
      <c r="A20" s="40"/>
      <c r="C20" s="43"/>
      <c r="D20" s="44" t="str">
        <f>A18&amp;".2"</f>
        <v>2.2.1.2</v>
      </c>
      <c r="E20" s="45" t="s">
        <v>28</v>
      </c>
      <c r="F20" s="24" t="s">
        <v>10</v>
      </c>
      <c r="G20" s="37">
        <f>105543.5/G19</f>
        <v>5.516624067656636</v>
      </c>
      <c r="H20" s="47"/>
      <c r="I20" s="48"/>
    </row>
    <row r="21" spans="1:9" ht="15" customHeight="1">
      <c r="A21" s="40"/>
      <c r="C21" s="43"/>
      <c r="D21" s="44" t="str">
        <f>A18&amp;".3"</f>
        <v>2.2.1.3</v>
      </c>
      <c r="E21" s="45" t="s">
        <v>29</v>
      </c>
      <c r="F21" s="24" t="s">
        <v>10</v>
      </c>
      <c r="G21" s="37">
        <v>0</v>
      </c>
      <c r="H21" s="38"/>
      <c r="I21" s="48"/>
    </row>
    <row r="22" spans="1:9" ht="22.5">
      <c r="A22" s="40"/>
      <c r="C22" s="43"/>
      <c r="D22" s="44" t="str">
        <f>A18&amp;".4"</f>
        <v>2.2.1.4</v>
      </c>
      <c r="E22" s="45" t="s">
        <v>30</v>
      </c>
      <c r="F22" s="24" t="s">
        <v>24</v>
      </c>
      <c r="G22" s="49" t="s">
        <v>31</v>
      </c>
      <c r="H22" s="47"/>
      <c r="I22" s="48"/>
    </row>
    <row r="23" spans="1:9" ht="15" customHeight="1">
      <c r="D23" s="30"/>
      <c r="E23" s="50" t="s">
        <v>32</v>
      </c>
      <c r="F23" s="32"/>
      <c r="G23" s="33"/>
      <c r="H23" s="13"/>
    </row>
    <row r="24" spans="1:9" ht="22.5">
      <c r="D24" s="16" t="s">
        <v>33</v>
      </c>
      <c r="E24" s="36" t="s">
        <v>34</v>
      </c>
      <c r="F24" s="18" t="s">
        <v>10</v>
      </c>
      <c r="G24" s="37">
        <v>12684.9</v>
      </c>
      <c r="H24" s="38"/>
    </row>
    <row r="25" spans="1:9" ht="22.5">
      <c r="D25" s="16" t="s">
        <v>35</v>
      </c>
      <c r="E25" s="51" t="s">
        <v>36</v>
      </c>
      <c r="F25" s="18" t="s">
        <v>37</v>
      </c>
      <c r="G25" s="37">
        <f>G24/G26</f>
        <v>4.341764786418401</v>
      </c>
      <c r="H25" s="13"/>
    </row>
    <row r="26" spans="1:9" ht="15" customHeight="1">
      <c r="D26" s="16" t="s">
        <v>38</v>
      </c>
      <c r="E26" s="51" t="s">
        <v>39</v>
      </c>
      <c r="F26" s="18" t="s">
        <v>40</v>
      </c>
      <c r="G26" s="52">
        <v>2921.6</v>
      </c>
      <c r="H26" s="13"/>
    </row>
    <row r="27" spans="1:9" ht="22.5">
      <c r="D27" s="16" t="s">
        <v>41</v>
      </c>
      <c r="E27" s="36" t="s">
        <v>42</v>
      </c>
      <c r="F27" s="18" t="s">
        <v>10</v>
      </c>
      <c r="G27" s="37">
        <f>1080.1+861</f>
        <v>1941.1</v>
      </c>
      <c r="H27" s="13"/>
    </row>
    <row r="28" spans="1:9" ht="22.5">
      <c r="D28" s="16" t="s">
        <v>43</v>
      </c>
      <c r="E28" s="53" t="s">
        <v>44</v>
      </c>
      <c r="F28" s="18" t="s">
        <v>10</v>
      </c>
      <c r="G28" s="37">
        <v>103.5</v>
      </c>
      <c r="H28" s="13"/>
    </row>
    <row r="29" spans="1:9" ht="22.5">
      <c r="D29" s="16" t="s">
        <v>45</v>
      </c>
      <c r="E29" s="36" t="s">
        <v>46</v>
      </c>
      <c r="F29" s="18" t="s">
        <v>10</v>
      </c>
      <c r="G29" s="37">
        <f>18452.3-G31</f>
        <v>15858.599999999999</v>
      </c>
      <c r="H29" s="13"/>
    </row>
    <row r="30" spans="1:9" ht="22.5">
      <c r="D30" s="16" t="s">
        <v>47</v>
      </c>
      <c r="E30" s="36" t="s">
        <v>48</v>
      </c>
      <c r="F30" s="18" t="s">
        <v>10</v>
      </c>
      <c r="G30" s="37">
        <f>5635.6-G32</f>
        <v>4852.3026000000009</v>
      </c>
      <c r="H30" s="13"/>
    </row>
    <row r="31" spans="1:9" ht="22.5">
      <c r="D31" s="16" t="s">
        <v>49</v>
      </c>
      <c r="E31" s="36" t="s">
        <v>50</v>
      </c>
      <c r="F31" s="18" t="s">
        <v>10</v>
      </c>
      <c r="G31" s="37">
        <v>2593.6999999999998</v>
      </c>
      <c r="H31" s="38"/>
    </row>
    <row r="32" spans="1:9" ht="22.5">
      <c r="D32" s="16" t="s">
        <v>51</v>
      </c>
      <c r="E32" s="36" t="s">
        <v>52</v>
      </c>
      <c r="F32" s="18" t="s">
        <v>10</v>
      </c>
      <c r="G32" s="37">
        <f>G31*30.2%</f>
        <v>783.29739999999993</v>
      </c>
      <c r="H32" s="38"/>
    </row>
    <row r="33" spans="4:8" ht="22.5">
      <c r="D33" s="16" t="s">
        <v>53</v>
      </c>
      <c r="E33" s="36" t="s">
        <v>54</v>
      </c>
      <c r="F33" s="18" t="s">
        <v>10</v>
      </c>
      <c r="G33" s="37">
        <v>1805.5</v>
      </c>
      <c r="H33" s="38"/>
    </row>
    <row r="34" spans="4:8" ht="22.5">
      <c r="D34" s="16" t="s">
        <v>55</v>
      </c>
      <c r="E34" s="53" t="s">
        <v>56</v>
      </c>
      <c r="F34" s="18" t="s">
        <v>10</v>
      </c>
      <c r="G34" s="37">
        <v>1858.6</v>
      </c>
      <c r="H34" s="38"/>
    </row>
    <row r="35" spans="4:8" ht="22.5">
      <c r="D35" s="16" t="s">
        <v>57</v>
      </c>
      <c r="E35" s="36" t="s">
        <v>58</v>
      </c>
      <c r="F35" s="18" t="s">
        <v>10</v>
      </c>
      <c r="G35" s="37">
        <f>1462.6-G28</f>
        <v>1359.1</v>
      </c>
      <c r="H35" s="13"/>
    </row>
    <row r="36" spans="4:8" ht="15" customHeight="1">
      <c r="D36" s="16" t="s">
        <v>59</v>
      </c>
      <c r="E36" s="51" t="s">
        <v>60</v>
      </c>
      <c r="F36" s="18" t="s">
        <v>10</v>
      </c>
      <c r="G36" s="37">
        <v>0</v>
      </c>
      <c r="H36" s="38"/>
    </row>
    <row r="37" spans="4:8" ht="15" customHeight="1">
      <c r="D37" s="16" t="s">
        <v>61</v>
      </c>
      <c r="E37" s="51" t="s">
        <v>62</v>
      </c>
      <c r="F37" s="18" t="s">
        <v>10</v>
      </c>
      <c r="G37" s="37">
        <v>0</v>
      </c>
      <c r="H37" s="38"/>
    </row>
    <row r="38" spans="4:8" ht="22.5">
      <c r="D38" s="16" t="s">
        <v>63</v>
      </c>
      <c r="E38" s="36" t="s">
        <v>64</v>
      </c>
      <c r="F38" s="18" t="s">
        <v>10</v>
      </c>
      <c r="G38" s="37">
        <v>1036</v>
      </c>
      <c r="H38" s="13"/>
    </row>
    <row r="39" spans="4:8" ht="15" customHeight="1">
      <c r="D39" s="16" t="s">
        <v>65</v>
      </c>
      <c r="E39" s="51" t="s">
        <v>60</v>
      </c>
      <c r="F39" s="18" t="s">
        <v>10</v>
      </c>
      <c r="G39" s="37">
        <v>0</v>
      </c>
      <c r="H39" s="38"/>
    </row>
    <row r="40" spans="4:8" ht="15" customHeight="1">
      <c r="D40" s="16" t="s">
        <v>66</v>
      </c>
      <c r="E40" s="51" t="s">
        <v>62</v>
      </c>
      <c r="F40" s="18" t="s">
        <v>10</v>
      </c>
      <c r="G40" s="37">
        <v>0</v>
      </c>
      <c r="H40" s="38"/>
    </row>
    <row r="41" spans="4:8" ht="22.5">
      <c r="D41" s="16" t="s">
        <v>67</v>
      </c>
      <c r="E41" s="36" t="s">
        <v>68</v>
      </c>
      <c r="F41" s="18" t="s">
        <v>10</v>
      </c>
      <c r="G41" s="37">
        <v>4056.3</v>
      </c>
      <c r="H41" s="38"/>
    </row>
    <row r="42" spans="4:8" ht="45">
      <c r="D42" s="16" t="s">
        <v>69</v>
      </c>
      <c r="E42" s="51" t="s">
        <v>70</v>
      </c>
      <c r="F42" s="18" t="s">
        <v>24</v>
      </c>
      <c r="G42" s="54" t="s">
        <v>71</v>
      </c>
      <c r="H42" s="38"/>
    </row>
    <row r="43" spans="4:8" ht="33.75">
      <c r="D43" s="16" t="s">
        <v>72</v>
      </c>
      <c r="E43" s="36" t="s">
        <v>73</v>
      </c>
      <c r="F43" s="18" t="s">
        <v>10</v>
      </c>
      <c r="G43" s="19">
        <f>SUM(G44:G45)</f>
        <v>0</v>
      </c>
      <c r="H43" s="38"/>
    </row>
    <row r="44" spans="4:8" hidden="1">
      <c r="D44" s="16" t="s">
        <v>74</v>
      </c>
      <c r="E44" s="20"/>
      <c r="F44" s="20"/>
      <c r="G44" s="20"/>
      <c r="H44" s="13"/>
    </row>
    <row r="45" spans="4:8" ht="15" customHeight="1">
      <c r="D45" s="30"/>
      <c r="E45" s="50" t="s">
        <v>75</v>
      </c>
      <c r="F45" s="32"/>
      <c r="G45" s="33"/>
      <c r="H45" s="13"/>
    </row>
    <row r="46" spans="4:8" ht="22.5">
      <c r="D46" s="16" t="s">
        <v>7</v>
      </c>
      <c r="E46" s="17" t="s">
        <v>76</v>
      </c>
      <c r="F46" s="18" t="s">
        <v>10</v>
      </c>
      <c r="G46" s="37">
        <f>List02_p1-List02_p3</f>
        <v>-60.999999999970896</v>
      </c>
      <c r="H46" s="38"/>
    </row>
    <row r="47" spans="4:8" ht="22.5">
      <c r="D47" s="16" t="s">
        <v>8</v>
      </c>
      <c r="E47" s="17" t="s">
        <v>77</v>
      </c>
      <c r="F47" s="18" t="s">
        <v>10</v>
      </c>
      <c r="G47" s="37">
        <v>0</v>
      </c>
      <c r="H47" s="13"/>
    </row>
    <row r="48" spans="4:8" ht="33.75">
      <c r="D48" s="16" t="s">
        <v>78</v>
      </c>
      <c r="E48" s="36" t="s">
        <v>79</v>
      </c>
      <c r="F48" s="18" t="s">
        <v>10</v>
      </c>
      <c r="G48" s="37">
        <v>0</v>
      </c>
      <c r="H48" s="13"/>
    </row>
    <row r="49" spans="4:8" ht="33.75">
      <c r="D49" s="16" t="s">
        <v>80</v>
      </c>
      <c r="E49" s="17" t="s">
        <v>81</v>
      </c>
      <c r="F49" s="18" t="s">
        <v>10</v>
      </c>
      <c r="G49" s="37">
        <f>G50</f>
        <v>880.97</v>
      </c>
      <c r="H49" s="13"/>
    </row>
    <row r="50" spans="4:8" ht="15" customHeight="1">
      <c r="D50" s="16" t="s">
        <v>82</v>
      </c>
      <c r="E50" s="36" t="s">
        <v>83</v>
      </c>
      <c r="F50" s="18" t="s">
        <v>10</v>
      </c>
      <c r="G50" s="37">
        <v>880.97</v>
      </c>
      <c r="H50" s="13"/>
    </row>
    <row r="51" spans="4:8" ht="15" customHeight="1">
      <c r="D51" s="16" t="s">
        <v>84</v>
      </c>
      <c r="E51" s="17" t="s">
        <v>85</v>
      </c>
      <c r="F51" s="18" t="s">
        <v>10</v>
      </c>
      <c r="G51" s="37">
        <v>0</v>
      </c>
      <c r="H51" s="13"/>
    </row>
    <row r="52" spans="4:8" ht="22.5">
      <c r="D52" s="16" t="s">
        <v>86</v>
      </c>
      <c r="E52" s="17" t="s">
        <v>87</v>
      </c>
      <c r="F52" s="18" t="s">
        <v>24</v>
      </c>
      <c r="G52" s="55" t="s">
        <v>88</v>
      </c>
      <c r="H52" s="38"/>
    </row>
    <row r="53" spans="4:8" ht="45">
      <c r="D53" s="16" t="s">
        <v>89</v>
      </c>
      <c r="E53" s="17" t="s">
        <v>90</v>
      </c>
      <c r="F53" s="18" t="s">
        <v>91</v>
      </c>
      <c r="G53" s="25">
        <v>109.6</v>
      </c>
      <c r="H53" s="38"/>
    </row>
    <row r="54" spans="4:8" hidden="1">
      <c r="D54" s="16" t="s">
        <v>92</v>
      </c>
      <c r="E54" s="20"/>
      <c r="F54" s="20"/>
      <c r="G54" s="20"/>
      <c r="H54" s="13"/>
    </row>
    <row r="55" spans="4:8" ht="15" customHeight="1">
      <c r="D55" s="30"/>
      <c r="E55" s="31" t="s">
        <v>93</v>
      </c>
      <c r="F55" s="32"/>
      <c r="G55" s="33"/>
      <c r="H55" s="13"/>
    </row>
    <row r="56" spans="4:8" ht="22.5">
      <c r="D56" s="16" t="s">
        <v>94</v>
      </c>
      <c r="E56" s="17" t="s">
        <v>13</v>
      </c>
      <c r="F56" s="18" t="s">
        <v>91</v>
      </c>
      <c r="G56" s="37">
        <v>103.19</v>
      </c>
      <c r="H56" s="38"/>
    </row>
    <row r="57" spans="4:8" ht="33.75">
      <c r="D57" s="16" t="s">
        <v>95</v>
      </c>
      <c r="E57" s="17" t="s">
        <v>96</v>
      </c>
      <c r="F57" s="18" t="s">
        <v>97</v>
      </c>
      <c r="G57" s="52">
        <v>146727.6</v>
      </c>
      <c r="H57" s="38"/>
    </row>
    <row r="58" spans="4:8" ht="33.75">
      <c r="D58" s="16" t="s">
        <v>98</v>
      </c>
      <c r="E58" s="17" t="s">
        <v>99</v>
      </c>
      <c r="F58" s="18" t="s">
        <v>97</v>
      </c>
      <c r="G58" s="52">
        <v>146727.6</v>
      </c>
      <c r="H58" s="38"/>
    </row>
    <row r="59" spans="4:8" ht="33.75">
      <c r="D59" s="16" t="s">
        <v>100</v>
      </c>
      <c r="E59" s="17" t="s">
        <v>101</v>
      </c>
      <c r="F59" s="18" t="s">
        <v>97</v>
      </c>
      <c r="G59" s="56">
        <f>SUM(G60:G61)</f>
        <v>121.4105</v>
      </c>
      <c r="H59" s="38"/>
    </row>
    <row r="60" spans="4:8" ht="15" customHeight="1">
      <c r="D60" s="16" t="s">
        <v>102</v>
      </c>
      <c r="E60" s="36" t="s">
        <v>103</v>
      </c>
      <c r="F60" s="18" t="s">
        <v>97</v>
      </c>
      <c r="G60" s="52">
        <v>121.2269</v>
      </c>
      <c r="H60" s="38"/>
    </row>
    <row r="61" spans="4:8" ht="22.5">
      <c r="D61" s="16" t="s">
        <v>104</v>
      </c>
      <c r="E61" s="36" t="s">
        <v>105</v>
      </c>
      <c r="F61" s="18" t="s">
        <v>97</v>
      </c>
      <c r="G61" s="52">
        <v>0.18360000000000001</v>
      </c>
      <c r="H61" s="38"/>
    </row>
    <row r="62" spans="4:8" ht="33.75">
      <c r="D62" s="16" t="s">
        <v>106</v>
      </c>
      <c r="E62" s="17" t="s">
        <v>107</v>
      </c>
      <c r="F62" s="18" t="s">
        <v>108</v>
      </c>
      <c r="G62" s="37">
        <v>2415020</v>
      </c>
      <c r="H62" s="38"/>
    </row>
    <row r="63" spans="4:8" ht="15" customHeight="1">
      <c r="D63" s="16" t="s">
        <v>109</v>
      </c>
      <c r="E63" s="17" t="s">
        <v>110</v>
      </c>
      <c r="F63" s="18" t="s">
        <v>97</v>
      </c>
      <c r="G63" s="52">
        <v>18776.3</v>
      </c>
      <c r="H63" s="38"/>
    </row>
    <row r="64" spans="4:8" ht="22.5">
      <c r="D64" s="16" t="s">
        <v>111</v>
      </c>
      <c r="E64" s="17" t="s">
        <v>112</v>
      </c>
      <c r="F64" s="18" t="s">
        <v>113</v>
      </c>
      <c r="G64" s="37">
        <v>74.3</v>
      </c>
      <c r="H64" s="13"/>
    </row>
    <row r="65" spans="4:8" ht="22.5">
      <c r="D65" s="16" t="s">
        <v>114</v>
      </c>
      <c r="E65" s="17" t="s">
        <v>115</v>
      </c>
      <c r="F65" s="18" t="s">
        <v>113</v>
      </c>
      <c r="G65" s="37">
        <v>9</v>
      </c>
      <c r="H65" s="38"/>
    </row>
    <row r="66" spans="4:8" ht="45">
      <c r="D66" s="16" t="s">
        <v>116</v>
      </c>
      <c r="E66" s="17" t="s">
        <v>117</v>
      </c>
      <c r="F66" s="18" t="s">
        <v>118</v>
      </c>
      <c r="G66" s="57">
        <v>160.70699999999999</v>
      </c>
      <c r="H66" s="38"/>
    </row>
    <row r="67" spans="4:8" hidden="1">
      <c r="D67" s="16" t="s">
        <v>119</v>
      </c>
      <c r="E67" s="20"/>
      <c r="F67" s="20"/>
      <c r="G67" s="20"/>
      <c r="H67" s="13"/>
    </row>
    <row r="68" spans="4:8" ht="15" customHeight="1">
      <c r="D68" s="30"/>
      <c r="E68" s="31" t="s">
        <v>93</v>
      </c>
      <c r="F68" s="32"/>
      <c r="G68" s="33"/>
      <c r="H68" s="38"/>
    </row>
    <row r="69" spans="4:8" ht="45">
      <c r="D69" s="16" t="s">
        <v>120</v>
      </c>
      <c r="E69" s="17" t="s">
        <v>121</v>
      </c>
      <c r="F69" s="18" t="s">
        <v>122</v>
      </c>
      <c r="G69" s="37">
        <f>G26/G57*1000</f>
        <v>19.911727582268092</v>
      </c>
      <c r="H69" s="38"/>
    </row>
    <row r="70" spans="4:8" ht="45">
      <c r="D70" s="16" t="s">
        <v>123</v>
      </c>
      <c r="E70" s="17" t="s">
        <v>124</v>
      </c>
      <c r="F70" s="18" t="s">
        <v>125</v>
      </c>
      <c r="G70" s="37">
        <f>38.7/G58*1000</f>
        <v>0.26375405854113337</v>
      </c>
      <c r="H70" s="38"/>
    </row>
    <row r="71" spans="4:8" ht="15" customHeight="1">
      <c r="D71" s="16" t="s">
        <v>126</v>
      </c>
      <c r="E71" s="17" t="s">
        <v>127</v>
      </c>
      <c r="F71" s="18" t="s">
        <v>24</v>
      </c>
      <c r="G71" s="58" t="s">
        <v>128</v>
      </c>
      <c r="H71" s="13"/>
    </row>
    <row r="72" spans="4:8" ht="3" customHeight="1">
      <c r="H72" s="15"/>
    </row>
    <row r="73" spans="4:8" ht="15" customHeight="1">
      <c r="D73" s="59" t="s">
        <v>129</v>
      </c>
      <c r="E73" s="60" t="s">
        <v>130</v>
      </c>
      <c r="F73" s="60"/>
      <c r="G73" s="60"/>
    </row>
  </sheetData>
  <sheetProtection password="FA9C" sheet="1" objects="1" scenarios="1" formatColumns="0" formatRows="0"/>
  <dataConsolidate/>
  <mergeCells count="4">
    <mergeCell ref="D5:G5"/>
    <mergeCell ref="D6:G6"/>
    <mergeCell ref="A18:A22"/>
    <mergeCell ref="E73:G73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E18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22">
      <formula1>kind_of_purchase_method</formula1>
    </dataValidation>
    <dataValidation type="decimal" allowBlank="1" showErrorMessage="1" errorTitle="Ошибка" error="Допускается ввод только действительных чисел!" sqref="G49:G50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71 F19 E12">
      <formula1>900</formula1>
    </dataValidation>
    <dataValidation type="decimal" allowBlank="1" showErrorMessage="1" errorTitle="Ошибка" error="Допускается ввод только действительных чисел!" sqref="G46:G4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52">
      <formula1>900</formula1>
    </dataValidation>
    <dataValidation type="decimal" allowBlank="1" showErrorMessage="1" errorTitle="Ошибка" error="Допускается ввод только неотрицательных чисел!" sqref="G69:G70 G56:G58 G60:G66 G53 G51 G48 G19:G21 G15 G24:G41 G12">
      <formula1>0</formula1>
      <formula2>9.99999999999999E+23</formula2>
    </dataValidation>
  </dataValidations>
  <hyperlinks>
    <hyperlink ref="G52" location="'Показатели (факт)'!$G$52" tooltip="Кликните по гиперссылке, чтобы перейти на сайт организации или отредактировать её" display="http://anapa-teplovik.ru/2015-god"/>
  </hyperlink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Показатели (факт)</vt:lpstr>
      <vt:lpstr>checkCell_List02</vt:lpstr>
      <vt:lpstr>flagSum_List02_2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pDel_List02_1</vt:lpstr>
      <vt:lpstr>pDel_List02_2</vt:lpstr>
      <vt:lpstr>pDel_List02_3</vt:lpstr>
      <vt:lpstr>pDel_List02_4</vt:lpstr>
      <vt:lpstr>pDel_List02_5</vt:lpstr>
      <vt:lpstr>pIns_List02_1</vt:lpstr>
      <vt:lpstr>pIns_List02_2</vt:lpstr>
      <vt:lpstr>pIns_List02_3</vt:lpstr>
      <vt:lpstr>pIns_List02_4</vt:lpstr>
      <vt:lpstr>pIns_List02_5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ЕИАС</dc:creator>
  <cp:lastModifiedBy>ЕИАС</cp:lastModifiedBy>
  <dcterms:created xsi:type="dcterms:W3CDTF">2016-04-08T11:48:04Z</dcterms:created>
  <dcterms:modified xsi:type="dcterms:W3CDTF">2016-04-08T11:48:13Z</dcterms:modified>
</cp:coreProperties>
</file>